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<sst xmlns="http://schemas.openxmlformats.org/spreadsheetml/2006/main" count="1529" uniqueCount="244">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</sst>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2700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242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239</v>
      </c>
      <c r="O3" s="346" t="s">
        <v>241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236</v>
      </c>
      <c r="F4" s="329" t="s">
        <v>33</v>
      </c>
      <c r="G4" s="320" t="s">
        <v>237</v>
      </c>
      <c r="H4" s="331" t="s">
        <v>238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243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240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886901.54</v>
      </c>
      <c r="G8" s="151">
        <f>F8-E8</f>
        <v>-59730.05999999994</v>
      </c>
      <c r="H8" s="152">
        <f>F8/E8*100</f>
        <v>93.6902528924663</v>
      </c>
      <c r="I8" s="153">
        <f aca="true" t="shared" si="0" ref="I8:I15">F8-D8</f>
        <v>-411549.56000000006</v>
      </c>
      <c r="J8" s="153">
        <f aca="true" t="shared" si="1" ref="J8:J15">F8/D8*100</f>
        <v>68.30457766180028</v>
      </c>
      <c r="K8" s="151">
        <v>708038.65</v>
      </c>
      <c r="L8" s="151">
        <f aca="true" t="shared" si="2" ref="L8:L25">F8-K8</f>
        <v>178862.89</v>
      </c>
      <c r="M8" s="205">
        <f aca="true" t="shared" si="3" ref="M8:M20">F8/K8</f>
        <v>1.2526174100806502</v>
      </c>
      <c r="N8" s="151">
        <f>N9+N15+N18+N19+N23+N17</f>
        <v>100820.39999999997</v>
      </c>
      <c r="O8" s="151">
        <f>O9+O15+O18+O19+O23+O17</f>
        <v>48828.05999999997</v>
      </c>
      <c r="P8" s="151">
        <f>O8-N8</f>
        <v>-51992.34</v>
      </c>
      <c r="Q8" s="151">
        <f aca="true" t="shared" si="4" ref="Q8:Q16">O8/N8*100</f>
        <v>48.43073425616243</v>
      </c>
      <c r="R8" s="15">
        <f>R9+R15+R18+R19+R23</f>
        <v>102514</v>
      </c>
      <c r="S8" s="15">
        <f>O8-R8</f>
        <v>-53685.94000000003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521738.07</v>
      </c>
      <c r="G9" s="150">
        <f>F9-E9</f>
        <v>-25401.929999999993</v>
      </c>
      <c r="H9" s="157">
        <f>F9/E9*100</f>
        <v>95.3573253646233</v>
      </c>
      <c r="I9" s="158">
        <f t="shared" si="0"/>
        <v>-244906.93</v>
      </c>
      <c r="J9" s="158">
        <f t="shared" si="1"/>
        <v>68.05471502455505</v>
      </c>
      <c r="K9" s="227">
        <v>385326.41</v>
      </c>
      <c r="L9" s="159">
        <f t="shared" si="2"/>
        <v>136411.66000000003</v>
      </c>
      <c r="M9" s="206">
        <f t="shared" si="3"/>
        <v>1.3540158589181572</v>
      </c>
      <c r="N9" s="157">
        <f>E9-серпень!E9</f>
        <v>65900</v>
      </c>
      <c r="O9" s="160">
        <f>F9-серпень!F9</f>
        <v>36957.78999999998</v>
      </c>
      <c r="P9" s="161">
        <f>O9-N9</f>
        <v>-28942.21000000002</v>
      </c>
      <c r="Q9" s="158">
        <f t="shared" si="4"/>
        <v>56.08162367223062</v>
      </c>
      <c r="R9" s="100">
        <v>71000</v>
      </c>
      <c r="S9" s="100">
        <f>O9-R9</f>
        <v>-34042.21000000002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478525.95</v>
      </c>
      <c r="G10" s="103">
        <f aca="true" t="shared" si="5" ref="G10:G35">F10-E10</f>
        <v>-19780.04999999999</v>
      </c>
      <c r="H10" s="105">
        <f aca="true" t="shared" si="6" ref="H10:H15">F10/E10*100</f>
        <v>96.03054147451566</v>
      </c>
      <c r="I10" s="104">
        <f t="shared" si="0"/>
        <v>-222791.05</v>
      </c>
      <c r="J10" s="104">
        <f t="shared" si="1"/>
        <v>68.23247547114929</v>
      </c>
      <c r="K10" s="106">
        <v>339269.05</v>
      </c>
      <c r="L10" s="106">
        <f t="shared" si="2"/>
        <v>139256.90000000002</v>
      </c>
      <c r="M10" s="207">
        <f t="shared" si="3"/>
        <v>1.4104615496167423</v>
      </c>
      <c r="N10" s="105">
        <f>E10-серпень!E10</f>
        <v>60404</v>
      </c>
      <c r="O10" s="144">
        <f>F10-серпень!F10</f>
        <v>34748.419999999984</v>
      </c>
      <c r="P10" s="106">
        <f aca="true" t="shared" si="7" ref="P10:P40">O10-N10</f>
        <v>-25655.580000000016</v>
      </c>
      <c r="Q10" s="104">
        <f t="shared" si="4"/>
        <v>57.52668697437253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27333.61</v>
      </c>
      <c r="G11" s="103">
        <f t="shared" si="5"/>
        <v>-6866.389999999999</v>
      </c>
      <c r="H11" s="105">
        <f t="shared" si="6"/>
        <v>79.92283625730995</v>
      </c>
      <c r="I11" s="104">
        <f t="shared" si="0"/>
        <v>-19172.39</v>
      </c>
      <c r="J11" s="104">
        <f t="shared" si="1"/>
        <v>58.774373199157104</v>
      </c>
      <c r="K11" s="106">
        <v>28497.47</v>
      </c>
      <c r="L11" s="106">
        <f t="shared" si="2"/>
        <v>-1163.8600000000006</v>
      </c>
      <c r="M11" s="207">
        <f t="shared" si="3"/>
        <v>0.9591591814992699</v>
      </c>
      <c r="N11" s="105">
        <f>E11-серпень!E11</f>
        <v>4020</v>
      </c>
      <c r="O11" s="144">
        <f>F11-серпень!F11</f>
        <v>1164.0699999999997</v>
      </c>
      <c r="P11" s="106">
        <f t="shared" si="7"/>
        <v>-2855.9300000000003</v>
      </c>
      <c r="Q11" s="104">
        <f t="shared" si="4"/>
        <v>28.956965174129344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7208.29</v>
      </c>
      <c r="G12" s="103">
        <f t="shared" si="5"/>
        <v>1028.29</v>
      </c>
      <c r="H12" s="105">
        <f t="shared" si="6"/>
        <v>116.63899676375405</v>
      </c>
      <c r="I12" s="104">
        <f t="shared" si="0"/>
        <v>-1071.71</v>
      </c>
      <c r="J12" s="104">
        <f t="shared" si="1"/>
        <v>87.0566425120773</v>
      </c>
      <c r="K12" s="106">
        <v>7409.72</v>
      </c>
      <c r="L12" s="106">
        <f t="shared" si="2"/>
        <v>-201.4300000000003</v>
      </c>
      <c r="M12" s="207">
        <f t="shared" si="3"/>
        <v>0.9728154370205622</v>
      </c>
      <c r="N12" s="105">
        <f>E12-серпень!E12</f>
        <v>900</v>
      </c>
      <c r="O12" s="144">
        <f>F12-серпень!F12</f>
        <v>580.0100000000002</v>
      </c>
      <c r="P12" s="106">
        <f t="shared" si="7"/>
        <v>-319.9899999999998</v>
      </c>
      <c r="Q12" s="104">
        <f t="shared" si="4"/>
        <v>64.44555555555557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7634.67</v>
      </c>
      <c r="G13" s="103">
        <f t="shared" si="5"/>
        <v>44.67000000000007</v>
      </c>
      <c r="H13" s="105">
        <f t="shared" si="6"/>
        <v>100.5885375494071</v>
      </c>
      <c r="I13" s="104">
        <f t="shared" si="0"/>
        <v>-1755.33</v>
      </c>
      <c r="J13" s="104">
        <f t="shared" si="1"/>
        <v>81.30638977635782</v>
      </c>
      <c r="K13" s="106">
        <v>7511.25</v>
      </c>
      <c r="L13" s="106">
        <f t="shared" si="2"/>
        <v>123.42000000000007</v>
      </c>
      <c r="M13" s="207">
        <f t="shared" si="3"/>
        <v>1.0164313529705442</v>
      </c>
      <c r="N13" s="105">
        <f>E13-серпень!E13</f>
        <v>480</v>
      </c>
      <c r="O13" s="144">
        <f>F13-серпень!F13</f>
        <v>359.21000000000004</v>
      </c>
      <c r="P13" s="106">
        <f t="shared" si="7"/>
        <v>-120.78999999999996</v>
      </c>
      <c r="Q13" s="104">
        <f t="shared" si="4"/>
        <v>74.83541666666667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1035.55</v>
      </c>
      <c r="G14" s="103">
        <f t="shared" si="5"/>
        <v>171.54999999999995</v>
      </c>
      <c r="H14" s="105">
        <f t="shared" si="6"/>
        <v>119.85532407407406</v>
      </c>
      <c r="I14" s="104">
        <f t="shared" si="0"/>
        <v>-116.45000000000005</v>
      </c>
      <c r="J14" s="104">
        <f t="shared" si="1"/>
        <v>89.89149305555554</v>
      </c>
      <c r="K14" s="106">
        <v>2638.91</v>
      </c>
      <c r="L14" s="106">
        <f t="shared" si="2"/>
        <v>-1603.36</v>
      </c>
      <c r="M14" s="207">
        <f t="shared" si="3"/>
        <v>0.39241580804195675</v>
      </c>
      <c r="N14" s="105">
        <f>E14-серпень!E14</f>
        <v>96</v>
      </c>
      <c r="O14" s="144">
        <f>F14-серпень!F14</f>
        <v>106.07999999999993</v>
      </c>
      <c r="P14" s="106">
        <f t="shared" si="7"/>
        <v>10.079999999999927</v>
      </c>
      <c r="Q14" s="104">
        <f t="shared" si="4"/>
        <v>110.49999999999993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386.82</v>
      </c>
      <c r="L15" s="161">
        <f t="shared" si="2"/>
        <v>-61.00999999999999</v>
      </c>
      <c r="M15" s="208">
        <f t="shared" si="3"/>
        <v>0.842278062147769</v>
      </c>
      <c r="N15" s="157">
        <f>E15-серпень!E15</f>
        <v>0</v>
      </c>
      <c r="O15" s="160">
        <f>F15-серпень!F15</f>
        <v>0</v>
      </c>
      <c r="P15" s="161">
        <f t="shared" si="7"/>
        <v>0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65271.56</v>
      </c>
      <c r="G19" s="150">
        <f t="shared" si="5"/>
        <v>-29528.440000000002</v>
      </c>
      <c r="H19" s="157">
        <f aca="true" t="shared" si="11" ref="H19:H39">F19/E19*100</f>
        <v>68.85185654008438</v>
      </c>
      <c r="I19" s="158">
        <f t="shared" si="8"/>
        <v>-64728.44</v>
      </c>
      <c r="J19" s="158">
        <f t="shared" si="9"/>
        <v>50.20889230769231</v>
      </c>
      <c r="K19" s="161">
        <v>74352.8</v>
      </c>
      <c r="L19" s="161">
        <f t="shared" si="2"/>
        <v>-9081.240000000005</v>
      </c>
      <c r="M19" s="208">
        <f t="shared" si="3"/>
        <v>0.8778628377142488</v>
      </c>
      <c r="N19" s="157">
        <f>E19-серпень!E19</f>
        <v>11800</v>
      </c>
      <c r="O19" s="160">
        <f>F19-серпень!F19</f>
        <v>553.0299999999988</v>
      </c>
      <c r="P19" s="161">
        <f t="shared" si="7"/>
        <v>-11246.970000000001</v>
      </c>
      <c r="Q19" s="158">
        <f t="shared" si="10"/>
        <v>4.686694915254227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42219.19</v>
      </c>
      <c r="G20" s="253">
        <f t="shared" si="5"/>
        <v>-14030.809999999998</v>
      </c>
      <c r="H20" s="195">
        <f t="shared" si="11"/>
        <v>75.05633777777778</v>
      </c>
      <c r="I20" s="254">
        <f t="shared" si="8"/>
        <v>-34280.81</v>
      </c>
      <c r="J20" s="254">
        <f t="shared" si="9"/>
        <v>55.18848366013073</v>
      </c>
      <c r="K20" s="166">
        <v>74352.8</v>
      </c>
      <c r="L20" s="166">
        <f t="shared" si="2"/>
        <v>-32133.61</v>
      </c>
      <c r="M20" s="256">
        <f t="shared" si="3"/>
        <v>0.5678224626375873</v>
      </c>
      <c r="N20" s="195">
        <f>E20-серпень!E20</f>
        <v>6850</v>
      </c>
      <c r="O20" s="179">
        <f>F20-серпень!F20</f>
        <v>553.0400000000009</v>
      </c>
      <c r="P20" s="166">
        <f t="shared" si="7"/>
        <v>-6296.959999999999</v>
      </c>
      <c r="Q20" s="254">
        <f t="shared" si="10"/>
        <v>8.07357664233578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299418.15</v>
      </c>
      <c r="G23" s="150">
        <f t="shared" si="5"/>
        <v>-4732.449999999953</v>
      </c>
      <c r="H23" s="157">
        <f t="shared" si="11"/>
        <v>98.44404383880881</v>
      </c>
      <c r="I23" s="158">
        <f t="shared" si="8"/>
        <v>-101711.94999999995</v>
      </c>
      <c r="J23" s="158">
        <f t="shared" si="9"/>
        <v>74.64365052635044</v>
      </c>
      <c r="K23" s="158">
        <v>247866.66</v>
      </c>
      <c r="L23" s="161">
        <f t="shared" si="2"/>
        <v>51551.49000000002</v>
      </c>
      <c r="M23" s="209">
        <f aca="true" t="shared" si="12" ref="M23:M31">F23/K23</f>
        <v>1.2079807344803857</v>
      </c>
      <c r="N23" s="157">
        <f>E23-серпень!E23</f>
        <v>23120.399999999965</v>
      </c>
      <c r="O23" s="160">
        <f>F23-серпень!F23</f>
        <v>11317.23999999999</v>
      </c>
      <c r="P23" s="161">
        <f t="shared" si="7"/>
        <v>-11803.159999999974</v>
      </c>
      <c r="Q23" s="158">
        <f t="shared" si="10"/>
        <v>48.94915312883864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143198.97999999998</v>
      </c>
      <c r="G24" s="150">
        <f t="shared" si="5"/>
        <v>-10959.920000000013</v>
      </c>
      <c r="H24" s="157">
        <f t="shared" si="11"/>
        <v>92.89050453785023</v>
      </c>
      <c r="I24" s="158">
        <f t="shared" si="8"/>
        <v>-63422.02000000002</v>
      </c>
      <c r="J24" s="158">
        <f t="shared" si="9"/>
        <v>69.30514323326283</v>
      </c>
      <c r="K24" s="158">
        <v>135815.8</v>
      </c>
      <c r="L24" s="161">
        <f t="shared" si="2"/>
        <v>7383.179999999993</v>
      </c>
      <c r="M24" s="209">
        <f t="shared" si="12"/>
        <v>1.0543617163835135</v>
      </c>
      <c r="N24" s="157">
        <f>E24-серпень!E24</f>
        <v>16613</v>
      </c>
      <c r="O24" s="160">
        <f>F24-серпень!F24</f>
        <v>6043.319999999978</v>
      </c>
      <c r="P24" s="161">
        <f t="shared" si="7"/>
        <v>-10569.680000000022</v>
      </c>
      <c r="Q24" s="158">
        <f t="shared" si="10"/>
        <v>36.37705411424775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17358.67</v>
      </c>
      <c r="G25" s="253">
        <f t="shared" si="5"/>
        <v>99.56999999999971</v>
      </c>
      <c r="H25" s="195">
        <f t="shared" si="11"/>
        <v>100.57691304876847</v>
      </c>
      <c r="I25" s="254">
        <f t="shared" si="8"/>
        <v>-5450.330000000002</v>
      </c>
      <c r="J25" s="254">
        <f t="shared" si="9"/>
        <v>76.10447630321363</v>
      </c>
      <c r="K25" s="304">
        <v>15758.82</v>
      </c>
      <c r="L25" s="166">
        <f t="shared" si="2"/>
        <v>1599.8499999999985</v>
      </c>
      <c r="M25" s="215">
        <f t="shared" si="12"/>
        <v>1.1015209260591845</v>
      </c>
      <c r="N25" s="195">
        <f>E25-серпень!E25</f>
        <v>904.9999999999982</v>
      </c>
      <c r="O25" s="179">
        <f>F25-серпень!F25</f>
        <v>458.5199999999968</v>
      </c>
      <c r="P25" s="166">
        <f t="shared" si="7"/>
        <v>-446.4800000000014</v>
      </c>
      <c r="Q25" s="254">
        <f aca="true" t="shared" si="13" ref="Q25:Q35">O25/N25*100</f>
        <v>50.6651933701655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973.07</v>
      </c>
      <c r="G26" s="223">
        <f t="shared" si="5"/>
        <v>-396.92999999999995</v>
      </c>
      <c r="H26" s="237">
        <f t="shared" si="11"/>
        <v>71.02700729927007</v>
      </c>
      <c r="I26" s="299">
        <f t="shared" si="8"/>
        <v>-849.2299999999999</v>
      </c>
      <c r="J26" s="299">
        <f t="shared" si="9"/>
        <v>53.397903748010755</v>
      </c>
      <c r="K26" s="200">
        <v>668.85</v>
      </c>
      <c r="L26" s="200">
        <f>K26-F26</f>
        <v>-304.22</v>
      </c>
      <c r="M26" s="228">
        <f t="shared" si="12"/>
        <v>1.4548403976975406</v>
      </c>
      <c r="N26" s="237">
        <f>E26-серпень!E26</f>
        <v>105</v>
      </c>
      <c r="O26" s="237">
        <f>F26-серпень!F26</f>
        <v>150.12</v>
      </c>
      <c r="P26" s="299">
        <f t="shared" si="7"/>
        <v>45.120000000000005</v>
      </c>
      <c r="Q26" s="299">
        <f t="shared" si="13"/>
        <v>142.97142857142856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16385.6</v>
      </c>
      <c r="G27" s="223">
        <f t="shared" si="5"/>
        <v>496.4999999999982</v>
      </c>
      <c r="H27" s="237">
        <f t="shared" si="11"/>
        <v>103.12478365672064</v>
      </c>
      <c r="I27" s="299">
        <f t="shared" si="8"/>
        <v>-4601.100000000002</v>
      </c>
      <c r="J27" s="299">
        <f t="shared" si="9"/>
        <v>78.07611487275274</v>
      </c>
      <c r="K27" s="200">
        <v>15089.97</v>
      </c>
      <c r="L27" s="200">
        <f>K27-F27</f>
        <v>-1295.6299999999992</v>
      </c>
      <c r="M27" s="228">
        <f t="shared" si="12"/>
        <v>1.085860342996043</v>
      </c>
      <c r="N27" s="237">
        <f>E27-серпень!E27</f>
        <v>800</v>
      </c>
      <c r="O27" s="237">
        <f>F27-серпень!F27</f>
        <v>308.3899999999994</v>
      </c>
      <c r="P27" s="299">
        <f t="shared" si="7"/>
        <v>-491.6100000000006</v>
      </c>
      <c r="Q27" s="299">
        <f t="shared" si="13"/>
        <v>38.54874999999993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-5.5</v>
      </c>
      <c r="G28" s="253">
        <f t="shared" si="5"/>
        <v>-472.3</v>
      </c>
      <c r="H28" s="195">
        <f t="shared" si="11"/>
        <v>-1.1782347900599828</v>
      </c>
      <c r="I28" s="254">
        <f t="shared" si="8"/>
        <v>-825.5</v>
      </c>
      <c r="J28" s="254">
        <f t="shared" si="9"/>
        <v>-0.6707317073170732</v>
      </c>
      <c r="K28" s="174">
        <v>777.34</v>
      </c>
      <c r="L28" s="174">
        <f aca="true" t="shared" si="14" ref="L28:L42">F28-K28</f>
        <v>-782.84</v>
      </c>
      <c r="M28" s="212">
        <f t="shared" si="12"/>
        <v>-0.007075411017058173</v>
      </c>
      <c r="N28" s="195">
        <f>E28-серпень!E28</f>
        <v>105</v>
      </c>
      <c r="O28" s="179">
        <f>F28-серпень!F28</f>
        <v>0</v>
      </c>
      <c r="P28" s="166">
        <f t="shared" si="7"/>
        <v>-105</v>
      </c>
      <c r="Q28" s="254">
        <f t="shared" si="13"/>
        <v>0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125845.81</v>
      </c>
      <c r="G29" s="150">
        <f t="shared" si="5"/>
        <v>-10587.190000000002</v>
      </c>
      <c r="H29" s="195">
        <f t="shared" si="11"/>
        <v>92.24000791597341</v>
      </c>
      <c r="I29" s="254">
        <f t="shared" si="8"/>
        <v>-57146.19</v>
      </c>
      <c r="J29" s="254">
        <f t="shared" si="9"/>
        <v>68.77120857742415</v>
      </c>
      <c r="K29" s="175">
        <v>119279.65</v>
      </c>
      <c r="L29" s="175">
        <f t="shared" si="14"/>
        <v>6566.1600000000035</v>
      </c>
      <c r="M29" s="211">
        <f t="shared" si="12"/>
        <v>1.0550484512655764</v>
      </c>
      <c r="N29" s="195">
        <f>E29-серпень!E29</f>
        <v>15603</v>
      </c>
      <c r="O29" s="179">
        <f>F29-серпень!F29</f>
        <v>5584.800000000003</v>
      </c>
      <c r="P29" s="166">
        <f t="shared" si="7"/>
        <v>-10018.199999999997</v>
      </c>
      <c r="Q29" s="254">
        <f t="shared" si="13"/>
        <v>35.79311670832534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41351.27</v>
      </c>
      <c r="G30" s="223">
        <f t="shared" si="5"/>
        <v>-1781.7300000000032</v>
      </c>
      <c r="H30" s="237">
        <f t="shared" si="11"/>
        <v>95.8692184638212</v>
      </c>
      <c r="I30" s="299">
        <f t="shared" si="8"/>
        <v>-16181.730000000003</v>
      </c>
      <c r="J30" s="299">
        <f t="shared" si="9"/>
        <v>71.87400274624997</v>
      </c>
      <c r="K30" s="200">
        <v>37996.12</v>
      </c>
      <c r="L30" s="200">
        <f t="shared" si="14"/>
        <v>3355.149999999994</v>
      </c>
      <c r="M30" s="228">
        <f t="shared" si="12"/>
        <v>1.0883024371962189</v>
      </c>
      <c r="N30" s="237">
        <f>E30-серпень!E30</f>
        <v>4918</v>
      </c>
      <c r="O30" s="237">
        <f>F30-серпень!F30</f>
        <v>637.5</v>
      </c>
      <c r="P30" s="299">
        <f t="shared" si="7"/>
        <v>-4280.5</v>
      </c>
      <c r="Q30" s="299">
        <f t="shared" si="13"/>
        <v>12.962586417242782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84494.57</v>
      </c>
      <c r="G31" s="223">
        <f t="shared" si="5"/>
        <v>-8805.429999999993</v>
      </c>
      <c r="H31" s="237">
        <f t="shared" si="11"/>
        <v>90.56224008574492</v>
      </c>
      <c r="I31" s="299">
        <f t="shared" si="8"/>
        <v>-40964.42999999999</v>
      </c>
      <c r="J31" s="299">
        <f t="shared" si="9"/>
        <v>67.3483528483409</v>
      </c>
      <c r="K31" s="200">
        <v>81283.52</v>
      </c>
      <c r="L31" s="200">
        <f t="shared" si="14"/>
        <v>3211.050000000003</v>
      </c>
      <c r="M31" s="228">
        <f t="shared" si="12"/>
        <v>1.0395043177263976</v>
      </c>
      <c r="N31" s="237">
        <f>E31-серпень!E31</f>
        <v>10685</v>
      </c>
      <c r="O31" s="237">
        <f>F31-серпень!F31</f>
        <v>4947.330000000002</v>
      </c>
      <c r="P31" s="299">
        <f t="shared" si="7"/>
        <v>-5737.669999999998</v>
      </c>
      <c r="Q31" s="299">
        <f t="shared" si="13"/>
        <v>46.30163781001406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5"/>
        <v>37.06</v>
      </c>
      <c r="H33" s="157">
        <f t="shared" si="11"/>
        <v>146.9113924050633</v>
      </c>
      <c r="I33" s="158">
        <f t="shared" si="8"/>
        <v>1.0600000000000023</v>
      </c>
      <c r="J33" s="158">
        <f t="shared" si="9"/>
        <v>100.92173913043479</v>
      </c>
      <c r="K33" s="158">
        <v>87.95</v>
      </c>
      <c r="L33" s="158">
        <f t="shared" si="14"/>
        <v>28.11</v>
      </c>
      <c r="M33" s="210">
        <f aca="true" t="shared" si="15" ref="M33:M39">F33/K33</f>
        <v>1.319613416714042</v>
      </c>
      <c r="N33" s="157">
        <f>E33-серпень!E33</f>
        <v>7.400000000000006</v>
      </c>
      <c r="O33" s="160">
        <f>F33-серпень!F33</f>
        <v>2</v>
      </c>
      <c r="P33" s="161">
        <f t="shared" si="7"/>
        <v>-5.400000000000006</v>
      </c>
      <c r="Q33" s="158">
        <f t="shared" si="13"/>
        <v>27.027027027027007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5"/>
        <v>-43.12</v>
      </c>
      <c r="H34" s="157"/>
      <c r="I34" s="158">
        <f t="shared" si="8"/>
        <v>-43.12</v>
      </c>
      <c r="J34" s="158"/>
      <c r="K34" s="158">
        <v>-160.1</v>
      </c>
      <c r="L34" s="158">
        <f t="shared" si="14"/>
        <v>116.97999999999999</v>
      </c>
      <c r="M34" s="210">
        <f t="shared" si="15"/>
        <v>0.2693316677076827</v>
      </c>
      <c r="N34" s="157">
        <f>E34-серпень!E34</f>
        <v>0</v>
      </c>
      <c r="O34" s="160">
        <f>F34-серпень!F34</f>
        <v>-4.909999999999997</v>
      </c>
      <c r="P34" s="161">
        <f t="shared" si="7"/>
        <v>-4.909999999999997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156146.03</v>
      </c>
      <c r="G35" s="150">
        <f t="shared" si="5"/>
        <v>6233.329999999987</v>
      </c>
      <c r="H35" s="157">
        <f t="shared" si="11"/>
        <v>104.15797327377867</v>
      </c>
      <c r="I35" s="158">
        <f t="shared" si="8"/>
        <v>-38248.07000000001</v>
      </c>
      <c r="J35" s="158">
        <f t="shared" si="9"/>
        <v>80.32446972413257</v>
      </c>
      <c r="K35" s="178">
        <v>112122.86</v>
      </c>
      <c r="L35" s="178">
        <f t="shared" si="14"/>
        <v>44023.17</v>
      </c>
      <c r="M35" s="226">
        <f t="shared" si="15"/>
        <v>1.3926333131352517</v>
      </c>
      <c r="N35" s="157">
        <f>E35-серпень!E35</f>
        <v>6500</v>
      </c>
      <c r="O35" s="160">
        <f>F35-серпень!F35</f>
        <v>5276.829999999987</v>
      </c>
      <c r="P35" s="161">
        <f t="shared" si="7"/>
        <v>-1223.1700000000128</v>
      </c>
      <c r="Q35" s="158">
        <f t="shared" si="13"/>
        <v>81.1819999999998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30625.54</v>
      </c>
      <c r="G37" s="103">
        <f>F37-E37</f>
        <v>105.54000000000087</v>
      </c>
      <c r="H37" s="105">
        <f t="shared" si="11"/>
        <v>100.34580602883356</v>
      </c>
      <c r="I37" s="104">
        <f t="shared" si="8"/>
        <v>-10374.46</v>
      </c>
      <c r="J37" s="104">
        <f t="shared" si="9"/>
        <v>74.69643902439024</v>
      </c>
      <c r="K37" s="127">
        <v>28340.41</v>
      </c>
      <c r="L37" s="127">
        <f t="shared" si="14"/>
        <v>2285.130000000001</v>
      </c>
      <c r="M37" s="216">
        <f t="shared" si="15"/>
        <v>1.0806315081539046</v>
      </c>
      <c r="N37" s="105">
        <f>E37-серпень!E37</f>
        <v>1000</v>
      </c>
      <c r="O37" s="144">
        <f>F37-серпень!F37</f>
        <v>462.1200000000026</v>
      </c>
      <c r="P37" s="106">
        <f t="shared" si="7"/>
        <v>-537.8799999999974</v>
      </c>
      <c r="Q37" s="104">
        <f>O37/N37*100</f>
        <v>46.212000000000266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125490.4</v>
      </c>
      <c r="G38" s="103">
        <f>F38-E38</f>
        <v>6130.399999999994</v>
      </c>
      <c r="H38" s="105">
        <f t="shared" si="11"/>
        <v>105.13605898123323</v>
      </c>
      <c r="I38" s="104">
        <f t="shared" si="8"/>
        <v>-27848.70000000001</v>
      </c>
      <c r="J38" s="104">
        <f t="shared" si="9"/>
        <v>81.83848737862685</v>
      </c>
      <c r="K38" s="127">
        <v>83755.8</v>
      </c>
      <c r="L38" s="127">
        <f t="shared" si="14"/>
        <v>41734.59999999999</v>
      </c>
      <c r="M38" s="216">
        <f t="shared" si="15"/>
        <v>1.49828907371191</v>
      </c>
      <c r="N38" s="105">
        <f>E38-серпень!E38</f>
        <v>5500</v>
      </c>
      <c r="O38" s="144">
        <f>F38-серпень!F38</f>
        <v>4814.709999999992</v>
      </c>
      <c r="P38" s="106">
        <f t="shared" si="7"/>
        <v>-685.2900000000081</v>
      </c>
      <c r="Q38" s="104">
        <f>O38/N38*100</f>
        <v>87.54018181818168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26.42</v>
      </c>
      <c r="L39" s="127">
        <f t="shared" si="14"/>
        <v>3.6499999999999986</v>
      </c>
      <c r="M39" s="216">
        <f t="shared" si="15"/>
        <v>1.1381529144587432</v>
      </c>
      <c r="N39" s="105">
        <f>E39-серпень!E39</f>
        <v>0</v>
      </c>
      <c r="O39" s="144">
        <f>F39-серпень!F39</f>
        <v>0</v>
      </c>
      <c r="P39" s="106">
        <f t="shared" si="7"/>
        <v>0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51959.170000000006</v>
      </c>
      <c r="G41" s="151">
        <f>G42+G43+G44+G45+G46+G48+G50+G51+G52+G53+G54+G59+G60+G64+G47+G49</f>
        <v>6410.869999999998</v>
      </c>
      <c r="H41" s="151">
        <f>H42+H43+H44+H45+H46+H48+H50+H51+H52+H53+H54+H59+H60+H64+H47+H49</f>
        <v>6410.869999999998</v>
      </c>
      <c r="I41" s="153">
        <f>F41-D41</f>
        <v>-7065.8299999999945</v>
      </c>
      <c r="J41" s="153">
        <f>F41/D41*100</f>
        <v>88.02908936891149</v>
      </c>
      <c r="K41" s="287">
        <v>49446.88</v>
      </c>
      <c r="L41" s="151">
        <f t="shared" si="14"/>
        <v>2512.290000000008</v>
      </c>
      <c r="M41" s="205">
        <f>F41/K41</f>
        <v>1.0508078568354566</v>
      </c>
      <c r="N41" s="151">
        <f>N42+N43+N44+N45+N46+N48+N50+N51+N52+N53+N54+N59+N60+N64+N47+N49</f>
        <v>4970.8</v>
      </c>
      <c r="O41" s="151">
        <f>O42+O43+O44+O45+O46+O48+O50+O51+O52+O53+O54+O59+O60+O64+O47+O49</f>
        <v>4544.269999999999</v>
      </c>
      <c r="P41" s="151">
        <f>P42+P43+P44+P45+P46+P48+P50+P51+P52+P53+P54+P59+P60+P64</f>
        <v>-426.53000000000094</v>
      </c>
      <c r="Q41" s="151">
        <f>O41/N41*100</f>
        <v>91.4192886456908</v>
      </c>
      <c r="R41" s="15">
        <f>R42+R43+R44+R45+R46+R47+R48+R50+R51+R52+R53+R54+R59+R60+R64</f>
        <v>5598.5</v>
      </c>
      <c r="S41" s="15">
        <f>O41-R41</f>
        <v>-1054.2300000000014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420.88</v>
      </c>
      <c r="L42" s="165">
        <f t="shared" si="14"/>
        <v>3137.02</v>
      </c>
      <c r="M42" s="218">
        <f>F42/K42</f>
        <v>8.453478426154724</v>
      </c>
      <c r="N42" s="157">
        <f>E42-серпень!E42</f>
        <v>0</v>
      </c>
      <c r="O42" s="160">
        <f>F42-серпень!F42</f>
        <v>0</v>
      </c>
      <c r="P42" s="161">
        <f aca="true" t="shared" si="17" ref="P42:P66">O42-N42</f>
        <v>0</v>
      </c>
      <c r="Q42" s="165" t="e">
        <f>O42/N42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123.3</v>
      </c>
      <c r="G44" s="150">
        <f t="shared" si="16"/>
        <v>98.3</v>
      </c>
      <c r="H44" s="164">
        <f t="shared" si="18"/>
        <v>98.3</v>
      </c>
      <c r="I44" s="165">
        <f t="shared" si="19"/>
        <v>83.3</v>
      </c>
      <c r="J44" s="165">
        <f aca="true" t="shared" si="23" ref="J44:J65">F44/D44*100</f>
        <v>308.25</v>
      </c>
      <c r="K44" s="165">
        <v>31.98</v>
      </c>
      <c r="L44" s="165">
        <f t="shared" si="20"/>
        <v>91.32</v>
      </c>
      <c r="M44" s="218">
        <f t="shared" si="21"/>
        <v>3.8555347091932455</v>
      </c>
      <c r="N44" s="157">
        <f>E44-серпень!E44</f>
        <v>1</v>
      </c>
      <c r="O44" s="160">
        <f>F44-серпень!F44</f>
        <v>0</v>
      </c>
      <c r="P44" s="161">
        <f t="shared" si="17"/>
        <v>-1</v>
      </c>
      <c r="Q44" s="165">
        <f t="shared" si="22"/>
        <v>0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611.23</v>
      </c>
      <c r="G46" s="150">
        <f t="shared" si="16"/>
        <v>417.23</v>
      </c>
      <c r="H46" s="164">
        <f t="shared" si="18"/>
        <v>417.23</v>
      </c>
      <c r="I46" s="165">
        <f t="shared" si="19"/>
        <v>351.23</v>
      </c>
      <c r="J46" s="165">
        <f t="shared" si="23"/>
        <v>235.08846153846156</v>
      </c>
      <c r="K46" s="165">
        <v>197.12</v>
      </c>
      <c r="L46" s="165">
        <f t="shared" si="20"/>
        <v>414.11</v>
      </c>
      <c r="M46" s="218">
        <f t="shared" si="21"/>
        <v>3.100801542207792</v>
      </c>
      <c r="N46" s="157">
        <f>E46-серпень!E46</f>
        <v>22</v>
      </c>
      <c r="O46" s="160">
        <f>F46-серпень!F46</f>
        <v>12.080000000000041</v>
      </c>
      <c r="P46" s="161">
        <f t="shared" si="17"/>
        <v>-9.919999999999959</v>
      </c>
      <c r="Q46" s="165">
        <f t="shared" si="22"/>
        <v>0.549090909090911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16"/>
        <v>3.6300000000000097</v>
      </c>
      <c r="H47" s="164">
        <f t="shared" si="18"/>
        <v>3.6300000000000097</v>
      </c>
      <c r="I47" s="165">
        <f t="shared" si="19"/>
        <v>-19.069999999999993</v>
      </c>
      <c r="J47" s="165">
        <f t="shared" si="23"/>
        <v>80.44102564102565</v>
      </c>
      <c r="K47" s="165">
        <v>41.15</v>
      </c>
      <c r="L47" s="165">
        <f t="shared" si="20"/>
        <v>37.28000000000001</v>
      </c>
      <c r="M47" s="218">
        <f t="shared" si="21"/>
        <v>1.9059538274605106</v>
      </c>
      <c r="N47" s="157">
        <f>E47-серпень!E47</f>
        <v>6.799999999999997</v>
      </c>
      <c r="O47" s="160">
        <f>F47-серпень!F47</f>
        <v>6.800000000000011</v>
      </c>
      <c r="P47" s="161">
        <f t="shared" si="17"/>
        <v>1.4210854715202004E-14</v>
      </c>
      <c r="Q47" s="165">
        <f t="shared" si="22"/>
        <v>1.000000000000002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874.43</v>
      </c>
      <c r="G48" s="150">
        <f t="shared" si="16"/>
        <v>234.42999999999995</v>
      </c>
      <c r="H48" s="164">
        <f t="shared" si="18"/>
        <v>234.42999999999995</v>
      </c>
      <c r="I48" s="165">
        <f t="shared" si="19"/>
        <v>144.42999999999995</v>
      </c>
      <c r="J48" s="165">
        <f t="shared" si="23"/>
        <v>119.7849315068493</v>
      </c>
      <c r="K48" s="165">
        <v>428.63</v>
      </c>
      <c r="L48" s="165">
        <f t="shared" si="20"/>
        <v>445.79999999999995</v>
      </c>
      <c r="M48" s="218">
        <f t="shared" si="21"/>
        <v>2.040057858759303</v>
      </c>
      <c r="N48" s="157">
        <f>E48-серпень!E48</f>
        <v>60</v>
      </c>
      <c r="O48" s="160">
        <f>F48-серпень!F48</f>
        <v>61.559999999999945</v>
      </c>
      <c r="P48" s="161">
        <f t="shared" si="17"/>
        <v>1.5599999999999454</v>
      </c>
      <c r="Q48" s="165">
        <f t="shared" si="22"/>
        <v>1.0259999999999991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13983.93</v>
      </c>
      <c r="G50" s="150">
        <f t="shared" si="16"/>
        <v>5043.93</v>
      </c>
      <c r="H50" s="164">
        <f t="shared" si="18"/>
        <v>5043.93</v>
      </c>
      <c r="I50" s="165">
        <f t="shared" si="19"/>
        <v>2983.9300000000003</v>
      </c>
      <c r="J50" s="165">
        <f t="shared" si="23"/>
        <v>127.12663636363636</v>
      </c>
      <c r="K50" s="165">
        <v>8067.74</v>
      </c>
      <c r="L50" s="165">
        <f t="shared" si="20"/>
        <v>5916.1900000000005</v>
      </c>
      <c r="M50" s="218">
        <f t="shared" si="21"/>
        <v>1.733314410231366</v>
      </c>
      <c r="N50" s="157">
        <f>E50-серпень!E50</f>
        <v>1000</v>
      </c>
      <c r="O50" s="160">
        <f>F50-серпень!F50</f>
        <v>1070.1100000000006</v>
      </c>
      <c r="P50" s="161">
        <f t="shared" si="17"/>
        <v>70.11000000000058</v>
      </c>
      <c r="Q50" s="165">
        <f t="shared" si="22"/>
        <v>1.0701100000000006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413.3</v>
      </c>
      <c r="G51" s="150">
        <f t="shared" si="16"/>
        <v>178.3</v>
      </c>
      <c r="H51" s="164">
        <f t="shared" si="18"/>
        <v>178.3</v>
      </c>
      <c r="I51" s="165">
        <f t="shared" si="19"/>
        <v>103.30000000000001</v>
      </c>
      <c r="J51" s="165">
        <f t="shared" si="23"/>
        <v>133.32258064516128</v>
      </c>
      <c r="K51" s="165">
        <v>210.12</v>
      </c>
      <c r="L51" s="165">
        <f t="shared" si="20"/>
        <v>203.18</v>
      </c>
      <c r="M51" s="218">
        <f t="shared" si="21"/>
        <v>1.966971254521226</v>
      </c>
      <c r="N51" s="157">
        <f>E51-серпень!E51</f>
        <v>25</v>
      </c>
      <c r="O51" s="160">
        <f>F51-серпень!F51</f>
        <v>37.06</v>
      </c>
      <c r="P51" s="161">
        <f t="shared" si="17"/>
        <v>12.060000000000002</v>
      </c>
      <c r="Q51" s="165">
        <f t="shared" si="22"/>
        <v>1.4824000000000002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16"/>
        <v>12.280000000000001</v>
      </c>
      <c r="H52" s="164">
        <f t="shared" si="18"/>
        <v>12.280000000000001</v>
      </c>
      <c r="I52" s="165">
        <f t="shared" si="19"/>
        <v>9.280000000000001</v>
      </c>
      <c r="J52" s="165">
        <f t="shared" si="23"/>
        <v>146.4</v>
      </c>
      <c r="K52" s="165">
        <v>16.68</v>
      </c>
      <c r="L52" s="165">
        <f t="shared" si="20"/>
        <v>12.600000000000001</v>
      </c>
      <c r="M52" s="218">
        <f t="shared" si="21"/>
        <v>1.7553956834532376</v>
      </c>
      <c r="N52" s="157">
        <f>E52-серпень!E52</f>
        <v>1</v>
      </c>
      <c r="O52" s="160">
        <f>F52-серпень!F52</f>
        <v>-2.3999999999999986</v>
      </c>
      <c r="P52" s="161">
        <f t="shared" si="17"/>
        <v>-3.3999999999999986</v>
      </c>
      <c r="Q52" s="165">
        <f t="shared" si="22"/>
        <v>-2.3999999999999986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16"/>
        <v>-586.6700000000001</v>
      </c>
      <c r="H53" s="164">
        <f t="shared" si="18"/>
        <v>-586.6700000000001</v>
      </c>
      <c r="I53" s="165">
        <f t="shared" si="19"/>
        <v>-2401.67</v>
      </c>
      <c r="J53" s="165">
        <f t="shared" si="23"/>
        <v>66.98735395189004</v>
      </c>
      <c r="K53" s="165">
        <v>5625.22</v>
      </c>
      <c r="L53" s="165">
        <f t="shared" si="20"/>
        <v>-751.8900000000003</v>
      </c>
      <c r="M53" s="218">
        <f t="shared" si="21"/>
        <v>0.8663358944183516</v>
      </c>
      <c r="N53" s="157">
        <f>E53-серпень!E53</f>
        <v>605</v>
      </c>
      <c r="O53" s="160">
        <f>F53-серпень!F53</f>
        <v>539.9899999999998</v>
      </c>
      <c r="P53" s="161">
        <f t="shared" si="17"/>
        <v>-65.01000000000022</v>
      </c>
      <c r="Q53" s="165">
        <f t="shared" si="22"/>
        <v>0.8925454545454542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587.33</v>
      </c>
      <c r="G54" s="150">
        <f t="shared" si="16"/>
        <v>-302.66999999999996</v>
      </c>
      <c r="H54" s="164">
        <f t="shared" si="18"/>
        <v>-302.66999999999996</v>
      </c>
      <c r="I54" s="165">
        <f t="shared" si="19"/>
        <v>-612.67</v>
      </c>
      <c r="J54" s="165">
        <f t="shared" si="23"/>
        <v>48.944166666666675</v>
      </c>
      <c r="K54" s="165">
        <v>4925.62</v>
      </c>
      <c r="L54" s="165">
        <f t="shared" si="20"/>
        <v>-4338.29</v>
      </c>
      <c r="M54" s="218">
        <f t="shared" si="21"/>
        <v>0.11923981143490567</v>
      </c>
      <c r="N54" s="157">
        <f>E54-серпень!E54</f>
        <v>100</v>
      </c>
      <c r="O54" s="160">
        <f>F54-серпень!F54</f>
        <v>36.34000000000003</v>
      </c>
      <c r="P54" s="161">
        <f t="shared" si="17"/>
        <v>-63.65999999999997</v>
      </c>
      <c r="Q54" s="165">
        <f t="shared" si="22"/>
        <v>0.36340000000000033</v>
      </c>
      <c r="R54" s="37">
        <v>50</v>
      </c>
      <c r="S54" s="37" t="e">
        <f>#N/A</f>
        <v>#N/A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493.67</v>
      </c>
      <c r="G55" s="103">
        <f t="shared" si="16"/>
        <v>-246.32999999999998</v>
      </c>
      <c r="H55" s="105">
        <f t="shared" si="18"/>
        <v>-246.32999999999998</v>
      </c>
      <c r="I55" s="104">
        <f t="shared" si="19"/>
        <v>-504.33</v>
      </c>
      <c r="J55" s="104">
        <f t="shared" si="23"/>
        <v>49.465931863727455</v>
      </c>
      <c r="K55" s="104">
        <v>643.11</v>
      </c>
      <c r="L55" s="165">
        <f t="shared" si="20"/>
        <v>-149.44</v>
      </c>
      <c r="M55" s="218">
        <f t="shared" si="21"/>
        <v>0.7676291769681703</v>
      </c>
      <c r="N55" s="105">
        <f>E55-серпень!E55</f>
        <v>80</v>
      </c>
      <c r="O55" s="144">
        <f>F55-серпень!F55</f>
        <v>26.689999999999998</v>
      </c>
      <c r="P55" s="106">
        <f t="shared" si="17"/>
        <v>-53.31</v>
      </c>
      <c r="Q55" s="104">
        <f t="shared" si="22"/>
        <v>0.33362499999999995</v>
      </c>
      <c r="R55" s="37"/>
      <c r="S55" s="37" t="e">
        <f>#N/A</f>
        <v>#N/A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93.51</v>
      </c>
      <c r="G58" s="103">
        <f t="shared" si="16"/>
        <v>-56.489999999999995</v>
      </c>
      <c r="H58" s="105">
        <f t="shared" si="18"/>
        <v>-56.489999999999995</v>
      </c>
      <c r="I58" s="104">
        <f t="shared" si="19"/>
        <v>-106.49</v>
      </c>
      <c r="J58" s="104">
        <f t="shared" si="23"/>
        <v>46.755</v>
      </c>
      <c r="K58" s="104">
        <v>4282.22</v>
      </c>
      <c r="L58" s="165">
        <f t="shared" si="20"/>
        <v>-4188.71</v>
      </c>
      <c r="M58" s="218">
        <f t="shared" si="21"/>
        <v>0.02183680427441841</v>
      </c>
      <c r="N58" s="105">
        <f>E58-серпень!E58</f>
        <v>20</v>
      </c>
      <c r="O58" s="144">
        <f>F58-серпень!F58</f>
        <v>9.650000000000006</v>
      </c>
      <c r="P58" s="106">
        <f t="shared" si="17"/>
        <v>-10.349999999999994</v>
      </c>
      <c r="Q58" s="104">
        <f t="shared" si="22"/>
        <v>0.48250000000000026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6233.19</v>
      </c>
      <c r="G60" s="150">
        <f t="shared" si="16"/>
        <v>-166.8100000000004</v>
      </c>
      <c r="H60" s="164">
        <f t="shared" si="18"/>
        <v>-166.8100000000004</v>
      </c>
      <c r="I60" s="165">
        <f t="shared" si="19"/>
        <v>-1116.8100000000004</v>
      </c>
      <c r="J60" s="165">
        <f t="shared" si="23"/>
        <v>84.80530612244898</v>
      </c>
      <c r="K60" s="165">
        <v>5154.13</v>
      </c>
      <c r="L60" s="165">
        <f t="shared" si="20"/>
        <v>1079.0599999999995</v>
      </c>
      <c r="M60" s="218">
        <f t="shared" si="21"/>
        <v>1.2093583204148906</v>
      </c>
      <c r="N60" s="157">
        <f>E60-серпень!E60</f>
        <v>340</v>
      </c>
      <c r="O60" s="160">
        <f>F60-серпень!F60</f>
        <v>355.8599999999997</v>
      </c>
      <c r="P60" s="161">
        <f t="shared" si="17"/>
        <v>15.859999999999673</v>
      </c>
      <c r="Q60" s="165">
        <f t="shared" si="22"/>
        <v>1.0466470588235284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1541.38</v>
      </c>
      <c r="G62" s="150">
        <f t="shared" si="16"/>
        <v>1541.38</v>
      </c>
      <c r="H62" s="164">
        <f t="shared" si="18"/>
        <v>1541.38</v>
      </c>
      <c r="I62" s="165">
        <f t="shared" si="19"/>
        <v>1541.38</v>
      </c>
      <c r="J62" s="165"/>
      <c r="K62" s="166">
        <v>1002.97</v>
      </c>
      <c r="L62" s="165">
        <f t="shared" si="20"/>
        <v>538.4100000000001</v>
      </c>
      <c r="M62" s="218">
        <f t="shared" si="21"/>
        <v>1.5368156574972334</v>
      </c>
      <c r="N62" s="157">
        <f>E62-серпень!E62</f>
        <v>0</v>
      </c>
      <c r="O62" s="160">
        <f>F62-серпень!F62</f>
        <v>135.0300000000002</v>
      </c>
      <c r="P62" s="161">
        <f t="shared" si="17"/>
        <v>135.0300000000002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16"/>
        <v>22.919999999999998</v>
      </c>
      <c r="H65" s="164">
        <f t="shared" si="18"/>
        <v>22.919999999999998</v>
      </c>
      <c r="I65" s="165">
        <f t="shared" si="19"/>
        <v>19.22</v>
      </c>
      <c r="J65" s="165">
        <f t="shared" si="23"/>
        <v>228.13333333333335</v>
      </c>
      <c r="K65" s="165">
        <v>13.52</v>
      </c>
      <c r="L65" s="165">
        <f t="shared" si="20"/>
        <v>20.7</v>
      </c>
      <c r="M65" s="218">
        <f t="shared" si="21"/>
        <v>2.5310650887573964</v>
      </c>
      <c r="N65" s="157">
        <f>E65-серпень!E65</f>
        <v>1.1999999999999993</v>
      </c>
      <c r="O65" s="160">
        <f>F65-серпень!F65</f>
        <v>3.2699999999999996</v>
      </c>
      <c r="P65" s="161">
        <f t="shared" si="17"/>
        <v>2.0700000000000003</v>
      </c>
      <c r="Q65" s="165">
        <f t="shared" si="22"/>
        <v>2.7250000000000014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938889.76</v>
      </c>
      <c r="G67" s="151">
        <f>F67-E67</f>
        <v>-53301.44000000006</v>
      </c>
      <c r="H67" s="152">
        <f>F67/E67*100</f>
        <v>94.62790639546087</v>
      </c>
      <c r="I67" s="153">
        <f>F67-D67</f>
        <v>-418601.3400000001</v>
      </c>
      <c r="J67" s="153">
        <f>F67/D67*100</f>
        <v>69.16360335622089</v>
      </c>
      <c r="K67" s="151">
        <v>757500.07</v>
      </c>
      <c r="L67" s="153">
        <f>F67-K67</f>
        <v>181389.69000000006</v>
      </c>
      <c r="M67" s="219">
        <f>F67/K67</f>
        <v>1.2394583145055025</v>
      </c>
      <c r="N67" s="151">
        <f>N8+N41+N65+N66</f>
        <v>105792.39999999997</v>
      </c>
      <c r="O67" s="151">
        <f>O8+O41+O65+O66</f>
        <v>53375.59999999996</v>
      </c>
      <c r="P67" s="194">
        <f>O67-N67</f>
        <v>-52416.8</v>
      </c>
      <c r="Q67" s="153">
        <f>O67/N67*100</f>
        <v>50.453151644163455</v>
      </c>
      <c r="R67" s="27">
        <f>R8+R41+R65+R66</f>
        <v>108115.7</v>
      </c>
      <c r="S67" s="280">
        <f>O67-R67</f>
        <v>-54740.100000000035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6214.66</v>
      </c>
      <c r="G77" s="162">
        <f t="shared" si="26"/>
        <v>-20215.34</v>
      </c>
      <c r="H77" s="164">
        <f>F77/E77*100</f>
        <v>23.513658721150207</v>
      </c>
      <c r="I77" s="167">
        <f aca="true" t="shared" si="28" ref="I77:I86">F77-D77</f>
        <v>-47785.34</v>
      </c>
      <c r="J77" s="167">
        <f>F77/D77*100</f>
        <v>11.50862962962963</v>
      </c>
      <c r="K77" s="167">
        <v>6903.45</v>
      </c>
      <c r="L77" s="167">
        <f t="shared" si="24"/>
        <v>-688.79</v>
      </c>
      <c r="M77" s="209">
        <f t="shared" si="25"/>
        <v>0.9002252496939935</v>
      </c>
      <c r="N77" s="157">
        <f>E77-серпень!E77</f>
        <v>3600</v>
      </c>
      <c r="O77" s="160">
        <f>F77-серпень!F77</f>
        <v>244.51000000000022</v>
      </c>
      <c r="P77" s="167">
        <f t="shared" si="27"/>
        <v>-3355.49</v>
      </c>
      <c r="Q77" s="167">
        <f>O77/N77*100</f>
        <v>6.79194444444445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9229.55</v>
      </c>
      <c r="G78" s="162">
        <f t="shared" si="26"/>
        <v>-18520.45</v>
      </c>
      <c r="H78" s="164">
        <f>F78/E78*100</f>
        <v>33.25963963963964</v>
      </c>
      <c r="I78" s="167">
        <f t="shared" si="28"/>
        <v>-69770.45</v>
      </c>
      <c r="J78" s="167">
        <f>F78/D78*100</f>
        <v>11.682974683544304</v>
      </c>
      <c r="K78" s="167">
        <v>12116.42</v>
      </c>
      <c r="L78" s="167">
        <f t="shared" si="24"/>
        <v>-2886.870000000001</v>
      </c>
      <c r="M78" s="209">
        <f t="shared" si="25"/>
        <v>0.7617390285249273</v>
      </c>
      <c r="N78" s="157">
        <f>E78-серпень!E78</f>
        <v>3850</v>
      </c>
      <c r="O78" s="160">
        <f>F78-серпень!F78</f>
        <v>1195.6299999999992</v>
      </c>
      <c r="P78" s="167">
        <f t="shared" si="27"/>
        <v>-2654.370000000001</v>
      </c>
      <c r="Q78" s="167">
        <f>O78/N78*100</f>
        <v>31.055324675324652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26"/>
        <v>1</v>
      </c>
      <c r="H79" s="164">
        <f>F79/E79*100</f>
        <v>111.11111111111111</v>
      </c>
      <c r="I79" s="167">
        <f t="shared" si="28"/>
        <v>-2</v>
      </c>
      <c r="J79" s="167">
        <f>F79/D79*100</f>
        <v>83.33333333333334</v>
      </c>
      <c r="K79" s="167">
        <v>10</v>
      </c>
      <c r="L79" s="167">
        <f t="shared" si="24"/>
        <v>0</v>
      </c>
      <c r="M79" s="209">
        <f t="shared" si="25"/>
        <v>1</v>
      </c>
      <c r="N79" s="157">
        <f>E79-серпень!E79</f>
        <v>1</v>
      </c>
      <c r="O79" s="160">
        <f>F79-серпень!F79</f>
        <v>1</v>
      </c>
      <c r="P79" s="167">
        <f t="shared" si="27"/>
        <v>0</v>
      </c>
      <c r="Q79" s="167">
        <f>O79/N79*100</f>
        <v>100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15458.02</v>
      </c>
      <c r="G80" s="185">
        <f t="shared" si="26"/>
        <v>-78230.98</v>
      </c>
      <c r="H80" s="186">
        <f>F80/E80*100</f>
        <v>16.499290204826607</v>
      </c>
      <c r="I80" s="187">
        <f t="shared" si="28"/>
        <v>-221760.01</v>
      </c>
      <c r="J80" s="187">
        <f>F80/D80*100</f>
        <v>6.516376516574225</v>
      </c>
      <c r="K80" s="187">
        <v>20583.82</v>
      </c>
      <c r="L80" s="167">
        <f t="shared" si="24"/>
        <v>-5125.799999999999</v>
      </c>
      <c r="M80" s="209">
        <f t="shared" si="25"/>
        <v>0.7509791671322428</v>
      </c>
      <c r="N80" s="185">
        <f>N76+N77+N78+N79</f>
        <v>28951</v>
      </c>
      <c r="O80" s="189">
        <f>O76+O77+O78+O79</f>
        <v>1441.1399999999994</v>
      </c>
      <c r="P80" s="187">
        <f t="shared" si="27"/>
        <v>-27509.86</v>
      </c>
      <c r="Q80" s="187">
        <f>O80/N80*100</f>
        <v>4.977859141307725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6573.8</v>
      </c>
      <c r="G83" s="162">
        <f t="shared" si="26"/>
        <v>180.10000000000036</v>
      </c>
      <c r="H83" s="164">
        <f>F83/E83*100</f>
        <v>102.81683532227038</v>
      </c>
      <c r="I83" s="167">
        <f t="shared" si="28"/>
        <v>-1786.1999999999998</v>
      </c>
      <c r="J83" s="167">
        <f>F83/D83*100</f>
        <v>78.63397129186603</v>
      </c>
      <c r="K83" s="167">
        <v>6825.67</v>
      </c>
      <c r="L83" s="167">
        <f t="shared" si="24"/>
        <v>-251.8699999999999</v>
      </c>
      <c r="M83" s="209">
        <f t="shared" si="25"/>
        <v>0.9630995931534927</v>
      </c>
      <c r="N83" s="157">
        <f>E83-серпень!E83</f>
        <v>0.4999999999990905</v>
      </c>
      <c r="O83" s="160">
        <f>F83-серпень!F83</f>
        <v>0.03999999999996362</v>
      </c>
      <c r="P83" s="167">
        <f t="shared" si="27"/>
        <v>-0.4599999999991269</v>
      </c>
      <c r="Q83" s="167">
        <f>O83/N83*100</f>
        <v>8.000000000007276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6612.02</v>
      </c>
      <c r="G85" s="185">
        <f t="shared" si="26"/>
        <v>199.32000000000062</v>
      </c>
      <c r="H85" s="186">
        <f>F85/E85*100</f>
        <v>103.10820715143387</v>
      </c>
      <c r="I85" s="187">
        <f t="shared" si="28"/>
        <v>-1787.9799999999996</v>
      </c>
      <c r="J85" s="187">
        <f>F85/D85*100</f>
        <v>78.71452380952381</v>
      </c>
      <c r="K85" s="187">
        <v>6862.67</v>
      </c>
      <c r="L85" s="167">
        <f t="shared" si="24"/>
        <v>-250.64999999999964</v>
      </c>
      <c r="M85" s="209">
        <f t="shared" si="25"/>
        <v>0.9634763146122428</v>
      </c>
      <c r="N85" s="185">
        <f>N81+N84+N82+N83</f>
        <v>15.49999999999909</v>
      </c>
      <c r="O85" s="189">
        <f>O81+O84+O82+O83</f>
        <v>0.03999999999996362</v>
      </c>
      <c r="P85" s="187">
        <f t="shared" si="27"/>
        <v>-15.459999999999127</v>
      </c>
      <c r="Q85" s="187">
        <f>O85/N85*100</f>
        <v>0.2580645161288127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17.65</v>
      </c>
      <c r="G86" s="162">
        <f t="shared" si="26"/>
        <v>-16.050000000000004</v>
      </c>
      <c r="H86" s="164">
        <f>F86/E86*100</f>
        <v>52.373887240356076</v>
      </c>
      <c r="I86" s="167">
        <f t="shared" si="28"/>
        <v>-20.35</v>
      </c>
      <c r="J86" s="167">
        <f>F86/D86*100</f>
        <v>46.44736842105262</v>
      </c>
      <c r="K86" s="187">
        <v>26.87</v>
      </c>
      <c r="L86" s="167">
        <f t="shared" si="24"/>
        <v>-9.220000000000002</v>
      </c>
      <c r="M86" s="209">
        <f t="shared" si="25"/>
        <v>0.6568663937476739</v>
      </c>
      <c r="N86" s="157">
        <f>E86-серпень!E86</f>
        <v>7.300000000000001</v>
      </c>
      <c r="O86" s="160">
        <f>F86-серпень!F86</f>
        <v>0</v>
      </c>
      <c r="P86" s="167">
        <f t="shared" si="27"/>
        <v>-7.300000000000001</v>
      </c>
      <c r="Q86" s="167">
        <f>O86/N86*100</f>
        <v>0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22120.630000000005</v>
      </c>
      <c r="G88" s="309">
        <f>F88-E88</f>
        <v>-78014.76999999999</v>
      </c>
      <c r="H88" s="310">
        <f>F88/E88*100</f>
        <v>22.090719166248903</v>
      </c>
      <c r="I88" s="301">
        <f>F88-D88</f>
        <v>-223535.4</v>
      </c>
      <c r="J88" s="301">
        <f>F88/D88*100</f>
        <v>9.00471687993981</v>
      </c>
      <c r="K88" s="308">
        <v>27469.53</v>
      </c>
      <c r="L88" s="301">
        <f>F88-K88</f>
        <v>-5348.899999999994</v>
      </c>
      <c r="M88" s="302">
        <f t="shared" si="25"/>
        <v>0.8052787943586951</v>
      </c>
      <c r="N88" s="308">
        <f>N74+N75+N80+N85+N86</f>
        <v>28973.8</v>
      </c>
      <c r="O88" s="308">
        <f>O74+O75+O80+O85+O86</f>
        <v>1441.1799999999994</v>
      </c>
      <c r="P88" s="301">
        <f>O88-N88</f>
        <v>-27532.62</v>
      </c>
      <c r="Q88" s="301">
        <f>O88/N88*100</f>
        <v>4.974080030924489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961010.39</v>
      </c>
      <c r="G89" s="309">
        <f>F89-E89</f>
        <v>-131316.21000000008</v>
      </c>
      <c r="H89" s="310">
        <f>F89/E89*100</f>
        <v>87.97830154461128</v>
      </c>
      <c r="I89" s="301">
        <f>F89-D89</f>
        <v>-642136.7400000001</v>
      </c>
      <c r="J89" s="301">
        <f>F89/D89*100</f>
        <v>59.94523971109251</v>
      </c>
      <c r="K89" s="301">
        <f>K67+K88</f>
        <v>784969.6</v>
      </c>
      <c r="L89" s="301">
        <f>L67+L88</f>
        <v>176040.79000000007</v>
      </c>
      <c r="M89" s="302">
        <f t="shared" si="25"/>
        <v>1.2242644683310029</v>
      </c>
      <c r="N89" s="309">
        <f>N67+N88</f>
        <v>134766.19999999995</v>
      </c>
      <c r="O89" s="309">
        <f>O67+O88</f>
        <v>54816.77999999996</v>
      </c>
      <c r="P89" s="301">
        <f>O89-N89</f>
        <v>-79949.41999999998</v>
      </c>
      <c r="Q89" s="301">
        <f>O89/N89*100</f>
        <v>40.675466103518524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9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5824.088888888889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42996</v>
      </c>
      <c r="D93" s="29">
        <v>3134.9</v>
      </c>
      <c r="G93" s="4" t="s">
        <v>58</v>
      </c>
      <c r="O93" s="316"/>
      <c r="P93" s="316"/>
    </row>
    <row r="94" spans="3:16" ht="15">
      <c r="C94" s="81">
        <v>42993</v>
      </c>
      <c r="D94" s="29">
        <v>9830.9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42992</v>
      </c>
      <c r="D95" s="29">
        <v>5622.7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v>2.7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1317.01</v>
      </c>
      <c r="G100" s="68">
        <f>G48+G51+G52</f>
        <v>425.01</v>
      </c>
      <c r="H100" s="69"/>
      <c r="I100" s="69"/>
      <c r="N100" s="29">
        <f>N48+N51+N52</f>
        <v>86</v>
      </c>
      <c r="O100" s="202">
        <f>O48+O51+O52</f>
        <v>96.21999999999994</v>
      </c>
      <c r="P100" s="29">
        <f>P48+P51+P52</f>
        <v>10.21999999999995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890508.16</v>
      </c>
      <c r="G102" s="29">
        <f>F102-E102</f>
        <v>-56617.23999999999</v>
      </c>
      <c r="H102" s="230">
        <f>F102/E102</f>
        <v>0.94022202339838</v>
      </c>
      <c r="I102" s="29">
        <f>F102-D102</f>
        <v>-408540.44000000006</v>
      </c>
      <c r="J102" s="230">
        <f>F102/D102</f>
        <v>0.6855079632894412</v>
      </c>
      <c r="N102" s="29">
        <f>N9+N15+N17+N18+N19+N23+N42+N45+N65+N59</f>
        <v>100821.59999999996</v>
      </c>
      <c r="O102" s="229">
        <f>O9+O15+O17+O18+O19+O23+O42+O45+O65+O59</f>
        <v>48831.329999999965</v>
      </c>
      <c r="P102" s="29">
        <f>O102-N102</f>
        <v>-51990.27</v>
      </c>
      <c r="Q102" s="230">
        <f>O102/N102</f>
        <v>0.48433401175938473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48357.73</v>
      </c>
      <c r="G103" s="29">
        <f>G43+G44+G46+G48+G50+G51+G52+G53+G54+G60+G64+G47</f>
        <v>3297.099999999998</v>
      </c>
      <c r="H103" s="230">
        <f>F103/E103</f>
        <v>1.073047188777299</v>
      </c>
      <c r="I103" s="29">
        <f>I43+I44+I46+I48+I50+I51+I52+I53+I54+I60+I64+I47</f>
        <v>-10079.600000000002</v>
      </c>
      <c r="J103" s="230">
        <f>F103/D103</f>
        <v>0.8274411601146426</v>
      </c>
      <c r="K103" s="29">
        <f>K43+K44+K46+K48+K50+K51+K52+K53+K54+K60+K64+K47</f>
        <v>49023.450000000004</v>
      </c>
      <c r="L103" s="29">
        <f>L43+L44+L46+L48+L50+L51+L52+L53+L54+L60+L64+L47</f>
        <v>-660.5500000000027</v>
      </c>
      <c r="M103" s="29">
        <f>M43+M44+M46+M48+M50+M51+M52+M53+M54+M60+M64+M47</f>
        <v>19.779457112177884</v>
      </c>
      <c r="N103" s="29">
        <f>N43+N44+N46+N48+N50+N51+N52+N53+N54+N60+N64+N47+N66</f>
        <v>4970.8</v>
      </c>
      <c r="O103" s="229">
        <f>O43+O44+O46+O48+O50+O51+O52+O53+O54+O60+O64+O47+O66</f>
        <v>4544.269999999999</v>
      </c>
      <c r="P103" s="29">
        <f>P43+P44+P46+P48+P50+P51+P52+P53+P54+P60+P64+P47</f>
        <v>-426.53000000000094</v>
      </c>
      <c r="Q103" s="230">
        <f>O103/N103</f>
        <v>0.914192886456908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42374.950000000004</v>
      </c>
      <c r="G111" s="192">
        <f>F111-E111</f>
        <v>-75862.50999999998</v>
      </c>
      <c r="H111" s="193">
        <f>F111/E111*100</f>
        <v>35.83885343951063</v>
      </c>
      <c r="I111" s="194">
        <f>F111-D111</f>
        <v>-275689.3</v>
      </c>
      <c r="J111" s="194">
        <f>F111/D111*100</f>
        <v>13.322764189939612</v>
      </c>
      <c r="K111" s="194">
        <v>3039.87</v>
      </c>
      <c r="L111" s="194">
        <f>F111-K111</f>
        <v>39335.08</v>
      </c>
      <c r="M111" s="269">
        <f>F111/K111</f>
        <v>13.939724396109046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981264.71</v>
      </c>
      <c r="G112" s="192">
        <f>F112-E112</f>
        <v>-129163.95000000019</v>
      </c>
      <c r="H112" s="193">
        <f>F112/E112*100</f>
        <v>88.36810011730063</v>
      </c>
      <c r="I112" s="194">
        <f>F112-D112</f>
        <v>-694290.6400000001</v>
      </c>
      <c r="J112" s="194">
        <f>F112/D112*100</f>
        <v>58.56355088478574</v>
      </c>
      <c r="K112" s="194">
        <f>K89+K111</f>
        <v>788009.47</v>
      </c>
      <c r="L112" s="194">
        <f>F112-K112</f>
        <v>193255.24</v>
      </c>
      <c r="M112" s="269">
        <f>F112/K112</f>
        <v>1.24524481920249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G97:H97"/>
    <mergeCell ref="P4:P5"/>
    <mergeCell ref="Q4:Q5"/>
    <mergeCell ref="K5:M5"/>
    <mergeCell ref="R5:S5"/>
    <mergeCell ref="G92:J92"/>
    <mergeCell ref="O93:P93"/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35" t="s">
        <v>132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126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129</v>
      </c>
      <c r="O3" s="346" t="s">
        <v>125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127</v>
      </c>
      <c r="F4" s="329" t="s">
        <v>33</v>
      </c>
      <c r="G4" s="320" t="s">
        <v>128</v>
      </c>
      <c r="H4" s="331" t="s">
        <v>122</v>
      </c>
      <c r="I4" s="320" t="s">
        <v>103</v>
      </c>
      <c r="J4" s="331" t="s">
        <v>104</v>
      </c>
      <c r="K4" s="85" t="s">
        <v>114</v>
      </c>
      <c r="L4" s="204" t="s">
        <v>113</v>
      </c>
      <c r="M4" s="90" t="s">
        <v>63</v>
      </c>
      <c r="N4" s="331"/>
      <c r="O4" s="333" t="s">
        <v>133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130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6"/>
      <c r="P90" s="31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42732</v>
      </c>
      <c r="D92" s="29">
        <v>19085.6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'[1]залишки  (2)'!$G$6/1000</f>
        <v>2.7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230</v>
      </c>
      <c r="O3" s="346" t="s">
        <v>235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227</v>
      </c>
      <c r="F4" s="329" t="s">
        <v>33</v>
      </c>
      <c r="G4" s="320" t="s">
        <v>228</v>
      </c>
      <c r="H4" s="331" t="s">
        <v>229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234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231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1406.35</v>
      </c>
      <c r="G62" s="253">
        <f t="shared" si="16"/>
        <v>1406.35</v>
      </c>
      <c r="H62" s="195">
        <f t="shared" si="18"/>
        <v>1406.35</v>
      </c>
      <c r="I62" s="254">
        <f t="shared" si="19"/>
        <v>1406.35</v>
      </c>
      <c r="J62" s="165"/>
      <c r="K62" s="166">
        <v>889.8</v>
      </c>
      <c r="L62" s="254">
        <f t="shared" si="20"/>
        <v>516.55</v>
      </c>
      <c r="M62" s="305">
        <f t="shared" si="21"/>
        <v>1.5805237131939762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16"/>
      <c r="P93" s="316"/>
    </row>
    <row r="94" spans="3:16" ht="15">
      <c r="C94" s="81">
        <v>42977</v>
      </c>
      <c r="D94" s="29">
        <v>9672.2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42976</v>
      </c>
      <c r="D95" s="29">
        <v>5224.7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f>'[1]залишки  (2)'!$G$6/1000</f>
        <v>2.7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218</v>
      </c>
      <c r="O3" s="346" t="s">
        <v>220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219</v>
      </c>
      <c r="F4" s="329" t="s">
        <v>33</v>
      </c>
      <c r="G4" s="320" t="s">
        <v>221</v>
      </c>
      <c r="H4" s="331" t="s">
        <v>222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226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225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1234.58</v>
      </c>
      <c r="G62" s="162">
        <f t="shared" si="12"/>
        <v>1234.58</v>
      </c>
      <c r="H62" s="164" t="e">
        <f t="shared" si="13"/>
        <v>#DIV/0!</v>
      </c>
      <c r="I62" s="165">
        <f t="shared" si="14"/>
        <v>1234.58</v>
      </c>
      <c r="J62" s="165" t="e">
        <f t="shared" si="15"/>
        <v>#DIV/0!</v>
      </c>
      <c r="K62" s="166">
        <v>731.46</v>
      </c>
      <c r="L62" s="165">
        <f t="shared" si="16"/>
        <v>503.1199999999999</v>
      </c>
      <c r="M62" s="218">
        <f t="shared" si="17"/>
        <v>1.6878298198124297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6"/>
      <c r="P93" s="316"/>
    </row>
    <row r="94" spans="3:16" ht="15">
      <c r="C94" s="81">
        <v>42944</v>
      </c>
      <c r="D94" s="29">
        <v>13586.1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42943</v>
      </c>
      <c r="D95" s="29">
        <v>6106.3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f>'[1]залишки  (2)'!$G$6/1000</f>
        <v>2.7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10" sqref="N10:N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35" t="s">
        <v>216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212</v>
      </c>
      <c r="O3" s="346" t="s">
        <v>213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209</v>
      </c>
      <c r="F4" s="329" t="s">
        <v>33</v>
      </c>
      <c r="G4" s="320" t="s">
        <v>210</v>
      </c>
      <c r="H4" s="331" t="s">
        <v>211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217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214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6"/>
      <c r="P93" s="316"/>
    </row>
    <row r="94" spans="3:16" ht="15" hidden="1">
      <c r="C94" s="81">
        <v>42913</v>
      </c>
      <c r="D94" s="29">
        <v>9872.9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 hidden="1">
      <c r="C95" s="81">
        <v>42912</v>
      </c>
      <c r="D95" s="29">
        <v>4876.1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 hidden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 hidden="1">
      <c r="B97" s="318" t="s">
        <v>56</v>
      </c>
      <c r="C97" s="319"/>
      <c r="D97" s="133">
        <v>225.52589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207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201</v>
      </c>
      <c r="O3" s="346" t="s">
        <v>202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198</v>
      </c>
      <c r="F4" s="329" t="s">
        <v>33</v>
      </c>
      <c r="G4" s="320" t="s">
        <v>199</v>
      </c>
      <c r="H4" s="331" t="s">
        <v>200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208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204</v>
      </c>
      <c r="L5" s="324"/>
      <c r="M5" s="325"/>
      <c r="N5" s="332"/>
      <c r="O5" s="334"/>
      <c r="P5" s="321"/>
      <c r="Q5" s="322"/>
      <c r="R5" s="326" t="s">
        <v>203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6"/>
      <c r="P93" s="316"/>
    </row>
    <row r="94" spans="3:16" ht="15">
      <c r="C94" s="81">
        <v>42885</v>
      </c>
      <c r="D94" s="29">
        <v>10664.9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42884</v>
      </c>
      <c r="D95" s="29">
        <v>6919.44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1135.71022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196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191</v>
      </c>
      <c r="O3" s="346" t="s">
        <v>190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187</v>
      </c>
      <c r="F4" s="329" t="s">
        <v>33</v>
      </c>
      <c r="G4" s="320" t="s">
        <v>188</v>
      </c>
      <c r="H4" s="331" t="s">
        <v>189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197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192</v>
      </c>
      <c r="L5" s="324"/>
      <c r="M5" s="325"/>
      <c r="N5" s="332"/>
      <c r="O5" s="334"/>
      <c r="P5" s="321"/>
      <c r="Q5" s="322"/>
      <c r="R5" s="326" t="s">
        <v>193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6"/>
      <c r="P93" s="316"/>
    </row>
    <row r="94" spans="3:16" ht="15">
      <c r="C94" s="81">
        <v>42852</v>
      </c>
      <c r="D94" s="29">
        <v>13266.8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42851</v>
      </c>
      <c r="D95" s="29">
        <v>6064.2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102.57358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35" t="s">
        <v>185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  <c r="T1" s="246"/>
      <c r="U1" s="249"/>
      <c r="V1" s="259"/>
      <c r="W1" s="259"/>
    </row>
    <row r="2" spans="2:23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163</v>
      </c>
      <c r="O3" s="346" t="s">
        <v>164</v>
      </c>
      <c r="P3" s="346"/>
      <c r="Q3" s="346"/>
      <c r="R3" s="346"/>
      <c r="S3" s="346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37"/>
      <c r="B4" s="339"/>
      <c r="C4" s="340"/>
      <c r="D4" s="341"/>
      <c r="E4" s="347" t="s">
        <v>153</v>
      </c>
      <c r="F4" s="329" t="s">
        <v>33</v>
      </c>
      <c r="G4" s="320" t="s">
        <v>162</v>
      </c>
      <c r="H4" s="331" t="s">
        <v>176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186</v>
      </c>
      <c r="P4" s="320" t="s">
        <v>49</v>
      </c>
      <c r="Q4" s="32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169</v>
      </c>
      <c r="L5" s="324"/>
      <c r="M5" s="325"/>
      <c r="N5" s="332"/>
      <c r="O5" s="334"/>
      <c r="P5" s="321"/>
      <c r="Q5" s="322"/>
      <c r="R5" s="323" t="s">
        <v>102</v>
      </c>
      <c r="S5" s="32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6"/>
      <c r="P93" s="316"/>
    </row>
    <row r="94" spans="3:16" ht="15">
      <c r="C94" s="81">
        <v>42824</v>
      </c>
      <c r="D94" s="29">
        <v>11112.7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42823</v>
      </c>
      <c r="D95" s="29">
        <v>8830.3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1399.2856000000002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35" t="s">
        <v>151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144</v>
      </c>
      <c r="O3" s="346" t="s">
        <v>148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149</v>
      </c>
      <c r="F4" s="329" t="s">
        <v>33</v>
      </c>
      <c r="G4" s="320" t="s">
        <v>145</v>
      </c>
      <c r="H4" s="331" t="s">
        <v>146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152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147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6"/>
      <c r="P90" s="31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42790</v>
      </c>
      <c r="D92" s="29">
        <v>4206.9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v>7713.34596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35" t="s">
        <v>143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134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123</v>
      </c>
      <c r="O3" s="346" t="s">
        <v>118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135</v>
      </c>
      <c r="F4" s="329" t="s">
        <v>33</v>
      </c>
      <c r="G4" s="320" t="s">
        <v>136</v>
      </c>
      <c r="H4" s="331" t="s">
        <v>137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124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142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6"/>
      <c r="P90" s="31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42762</v>
      </c>
      <c r="D92" s="29">
        <v>8862.4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9505303.41/1000</f>
        <v>9505.30341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2017-09-18T08:17:13Z</cp:lastPrinted>
  <dcterms:created xsi:type="dcterms:W3CDTF">2003-07-28T11:27:56Z</dcterms:created>
  <dcterms:modified xsi:type="dcterms:W3CDTF">2017-09-19T07:19:18Z</dcterms:modified>
  <cp:category/>
  <cp:version/>
  <cp:contentType/>
  <cp:contentStatus/>
</cp:coreProperties>
</file>